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סיכום למנכ״ל" sheetId="1" state="visible" r:id="rId3"/>
    <sheet name="תרחישים" sheetId="2" state="visible" r:id="rId4"/>
    <sheet name="רגישות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<sst xmlns="http://schemas.openxmlformats.org/spreadsheetml/2006/main" count="80" uniqueCount="73">
  <si>
    <t xml:space="preserve">Business Case &amp; ROI · סיכום מנהלים</t>
  </si>
  <si>
    <t xml:space="preserve">TriFold Technologies · תבנית 6 · מותאם CFO / דירקטוריון</t>
  </si>
  <si>
    <t xml:space="preserve">שם היוזמה</t>
  </si>
  <si>
    <t xml:space="preserve">Sponsor (חבר הנהלה)</t>
  </si>
  <si>
    <t xml:space="preserve">תאריך הגשה</t>
  </si>
  <si>
    <t xml:space="preserve">הסיכום ב-3 תרחישים</t>
  </si>
  <si>
    <t xml:space="preserve">Conservative · שמרני</t>
  </si>
  <si>
    <t xml:space="preserve">Base · בסיסי</t>
  </si>
  <si>
    <t xml:space="preserve">Stretch · מתוח</t>
  </si>
  <si>
    <t xml:space="preserve">חיסכון תפעולי שנתי (₪M)</t>
  </si>
  <si>
    <t xml:space="preserve">תוספת הכנסה שנתית (₪M)</t>
  </si>
  <si>
    <t xml:space="preserve">חיסכון בסיכון שנתי (₪M)</t>
  </si>
  <si>
    <t xml:space="preserve">ערך גולמי שנתי (₪M)</t>
  </si>
  <si>
    <t xml:space="preserve">השקעה שנה 1 כוללת (₪M)</t>
  </si>
  <si>
    <t xml:space="preserve">ROI מכפיל שנה 1</t>
  </si>
  <si>
    <t xml:space="preserve">Payback (חודשים)</t>
  </si>
  <si>
    <t xml:space="preserve">NPV 3 שנים @ 8% (₪M)</t>
  </si>
  <si>
    <t xml:space="preserve">💡 ההמלצה ל-CFO</t>
  </si>
  <si>
    <t xml:space="preserve">פרמטרים — מלאו ערכים לכל תרחיש</t>
  </si>
  <si>
    <t xml:space="preserve">הקלידו רק בתאים בכחול. שאר התאים מחושבים אוטומטית.</t>
  </si>
  <si>
    <t xml:space="preserve">פרמטר</t>
  </si>
  <si>
    <t xml:space="preserve">הערות / הנחות</t>
  </si>
  <si>
    <t xml:space="preserve">מספר עובדים בתהליך הנבחר</t>
  </si>
  <si>
    <t xml:space="preserve">כמה אנשים יעבדו עם הסוכן</t>
  </si>
  <si>
    <t xml:space="preserve">עלות שנתית לעובד (₪ אלף)</t>
  </si>
  <si>
    <t xml:space="preserve">כולל סוציאליות, מס מעסיק</t>
  </si>
  <si>
    <t xml:space="preserve">% זמן הניתן לאוטומציה</t>
  </si>
  <si>
    <t xml:space="preserve">ב-Base בדרך כלל 30-40%</t>
  </si>
  <si>
    <t xml:space="preserve">הכנסה שנתית של היחידה (₪M)</t>
  </si>
  <si>
    <t xml:space="preserve">Revenue base רלוונטי</t>
  </si>
  <si>
    <t xml:space="preserve">שיפור איכות → uplift NPS (נקודות)</t>
  </si>
  <si>
    <t xml:space="preserve">השפעה על NPS / CSAT</t>
  </si>
  <si>
    <t xml:space="preserve">המרת NPS uplift להכנסה (%)</t>
  </si>
  <si>
    <t xml:space="preserve">אחוז ההמרה לתוספת הכנסה</t>
  </si>
  <si>
    <t xml:space="preserve">חיסכון בסיכון תפעולי (₪M)</t>
  </si>
  <si>
    <t xml:space="preserve">תקריות, קנסות, תביעות</t>
  </si>
  <si>
    <t xml:space="preserve">עלות יישום ראשונית (₪ אלף)</t>
  </si>
  <si>
    <t xml:space="preserve">פלטפורמה + פיתוח + ניהול שינוי</t>
  </si>
  <si>
    <t xml:space="preserve">עלות תפעול שנתית (₪ אלף)</t>
  </si>
  <si>
    <t xml:space="preserve">מודלים, ענן, תחזוקה, צוות</t>
  </si>
  <si>
    <t xml:space="preserve">חישובים נגזרים — ערך גולמי שנתי</t>
  </si>
  <si>
    <t xml:space="preserve">חיסכון תפעולי (₪M)</t>
  </si>
  <si>
    <t xml:space="preserve">תוספת הכנסה (₪M)</t>
  </si>
  <si>
    <t xml:space="preserve">חיסכון בסיכון (₪M)</t>
  </si>
  <si>
    <t xml:space="preserve">עלות תפעול שנתית (₪M)</t>
  </si>
  <si>
    <t xml:space="preserve">ערך נטו שנתי (₪M)</t>
  </si>
  <si>
    <t xml:space="preserve">📊 מדדי ההחלטה</t>
  </si>
  <si>
    <t xml:space="preserve">ROI מכפיל (שנה 1)</t>
  </si>
  <si>
    <t xml:space="preserve">הערות והנחות יסוד</t>
  </si>
  <si>
    <t xml:space="preserve">• Conservative = הנחת 50% מהפוטנציאל. Base = הצפי הסביר. Stretch = הפוטנציאל המקסימלי.</t>
  </si>
  <si>
    <t xml:space="preserve">• התחילו תמיד ממילוי Base. לאחר מכן הקטינו ב-30% ל-Conservative והגדילו ב-30% ל-Stretch.</t>
  </si>
  <si>
    <t xml:space="preserve">• ROI מכפיל &gt;3× בתרחיש Base = אישור מובן. 1.5×-3× = אישור מותנה. &lt;1.5× = לדחות.</t>
  </si>
  <si>
    <t xml:space="preserve">• Payback &lt;12 חודשים בתרחיש Base = אישור מהיר. 12-24 = אישור עם stage gates.</t>
  </si>
  <si>
    <t xml:space="preserve">• NPV 3 שנים @ 8% = ערך נוכחי נקי בהנחת ריבית היוון של 8% (בנצ׳מרק תעשייתי לישראל).</t>
  </si>
  <si>
    <t xml:space="preserve">ניתוח רגישות — ROI בתרחיש Base</t>
  </si>
  <si>
    <t xml:space="preserve">השפעת שינוי בפרמטרים מרכזיים על מכפיל ה-ROI</t>
  </si>
  <si>
    <t xml:space="preserve">פרמטר \ שינוי</t>
  </si>
  <si>
    <t xml:space="preserve">-30%</t>
  </si>
  <si>
    <t xml:space="preserve">-15%</t>
  </si>
  <si>
    <t xml:space="preserve">+0%</t>
  </si>
  <si>
    <t xml:space="preserve">+15%</t>
  </si>
  <si>
    <t xml:space="preserve">+30%</t>
  </si>
  <si>
    <t xml:space="preserve">מספר עובדים בתהליך</t>
  </si>
  <si>
    <t xml:space="preserve">% אוטומציה</t>
  </si>
  <si>
    <t xml:space="preserve">Uplift NPS</t>
  </si>
  <si>
    <t xml:space="preserve">עלות יישום</t>
  </si>
  <si>
    <t xml:space="preserve">מפתח קריאה — ROI Base</t>
  </si>
  <si>
    <t xml:space="preserve">ROI &gt; 3×</t>
  </si>
  <si>
    <t xml:space="preserve">לאישור ללא ספק</t>
  </si>
  <si>
    <t xml:space="preserve">ROI 1.5-3×</t>
  </si>
  <si>
    <t xml:space="preserve">לאישור בתנאי — בחינת סיכון</t>
  </si>
  <si>
    <t xml:space="preserve">ROI &lt; 1.5×</t>
  </si>
  <si>
    <t xml:space="preserve">לדחייה / שיפור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</si>
</sst>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\×"/>
    <numFmt numFmtId="167" formatCode="0.0"/>
    <numFmt numFmtId="168" formatCode="0"/>
    <numFmt numFmtId="169" formatCode="#,##0.0"/>
    <numFmt numFmtId="170" formatCode="0.0%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A1F44"/>
      <name val="Arial"/>
      <family val="0"/>
      <charset val="1"/>
    </font>
    <font>
      <i val="true"/>
      <sz val="11"/>
      <color rgb="FF7A7A7A"/>
      <name val="Arial"/>
      <family val="0"/>
      <charset val="1"/>
    </font>
    <font>
      <b val="true"/>
      <sz val="11"/>
      <color rgb="FF0A1F44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5"/>
      <color rgb="FF0A1F44"/>
      <name val="Arial"/>
      <family val="0"/>
      <charset val="1"/>
    </font>
    <font>
      <b val="true"/>
      <sz val="11"/>
      <color rgb="FFC8A558"/>
      <name val="Arial"/>
      <family val="0"/>
      <charset val="1"/>
    </font>
    <font>
      <sz val="11"/>
      <color rgb="FF0A1F44"/>
      <name val="Arial"/>
      <family val="0"/>
      <charset val="1"/>
    </font>
    <font>
      <sz val="11"/>
      <color rgb="FF1A1A1A"/>
      <name val="Arial"/>
      <family val="0"/>
      <charset val="1"/>
    </font>
    <font>
      <b val="true"/>
      <sz val="13"/>
      <color rgb="FF0A1F4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8"/>
      <color rgb="FF0A1F44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i val="true"/>
      <sz val="10"/>
      <color rgb="FF7A7A7A"/>
      <name val="Arial"/>
      <family val="0"/>
      <charset val="1"/>
    </font>
    <font>
      <b val="true"/>
      <sz val="14"/>
      <color rgb="FF0A1F44"/>
      <name val="Arial"/>
      <family val="0"/>
      <charset val="1"/>
    </font>
    <font>
      <b val="true"/>
      <sz val="12"/>
      <color rgb="FF2F6F3F"/>
      <name val="Arial"/>
      <family val="0"/>
      <charset val="1"/>
    </font>
    <font>
      <b val="true"/>
      <sz val="12"/>
      <color rgb="FF0A1F44"/>
      <name val="Arial"/>
      <family val="0"/>
      <charset val="1"/>
    </font>
    <font>
      <b val="true"/>
      <sz val="16"/>
      <color rgb="FF0A1F44"/>
      <name val="Arial"/>
      <family val="0"/>
      <charset val="1"/>
    </font>
    <font>
      <sz val="10"/>
      <color rgb="FF7A7A7A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b val="true"/>
      <sz val="11"/>
      <color rgb="FF2F6F3F"/>
      <name val="Arial"/>
      <family val="0"/>
      <charset val="1"/>
    </font>
    <font>
      <sz val="11"/>
      <color rgb="FF2F6F3F"/>
      <name val="Arial"/>
      <family val="0"/>
      <charset val="1"/>
    </font>
    <font>
      <b val="true"/>
      <sz val="11"/>
      <color rgb="FF6B4D10"/>
      <name val="Arial"/>
      <family val="0"/>
      <charset val="1"/>
    </font>
    <font>
      <sz val="11"/>
      <color rgb="FF6B4D10"/>
      <name val="Arial"/>
      <family val="0"/>
      <charset val="1"/>
    </font>
    <font>
      <b val="true"/>
      <sz val="11"/>
      <color rgb="FFA02322"/>
      <name val="Arial"/>
      <family val="0"/>
      <charset val="1"/>
    </font>
    <font>
      <sz val="11"/>
      <color rgb="FFA02322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1EDE4"/>
        <bgColor rgb="FFE0F0E0"/>
      </patternFill>
    </fill>
    <fill>
      <patternFill patternType="solid">
        <fgColor rgb="FFFFFCE0"/>
        <bgColor rgb="FFFFFFFF"/>
      </patternFill>
    </fill>
    <fill>
      <patternFill patternType="solid">
        <fgColor rgb="FF0A1F44"/>
        <bgColor rgb="FF1A1A1A"/>
      </patternFill>
    </fill>
    <fill>
      <patternFill patternType="solid">
        <fgColor rgb="FFFFFFFF"/>
        <bgColor rgb="FFFFFCE0"/>
      </patternFill>
    </fill>
    <fill>
      <patternFill patternType="solid">
        <fgColor rgb="FFC8A558"/>
        <bgColor rgb="FFFF9900"/>
      </patternFill>
    </fill>
    <fill>
      <patternFill patternType="solid">
        <fgColor rgb="FFE0F0E0"/>
        <bgColor rgb="FFF1EDE4"/>
      </patternFill>
    </fill>
    <fill>
      <patternFill patternType="solid">
        <fgColor rgb="FFFFE9A1"/>
        <bgColor rgb="FFFCD3CC"/>
      </patternFill>
    </fill>
    <fill>
      <patternFill patternType="solid">
        <fgColor rgb="FFB8D4F5"/>
        <bgColor rgb="FF99CCFF"/>
      </patternFill>
    </fill>
    <fill>
      <patternFill patternType="solid">
        <fgColor rgb="FFC9E8C9"/>
        <bgColor rgb="FFE0F0E0"/>
      </patternFill>
    </fill>
    <fill>
      <patternFill patternType="solid">
        <fgColor rgb="FFFCD3CC"/>
        <bgColor rgb="FFD4D4D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 diagonalUp="false" diagonalDown="false">
      <left style="medium">
        <color rgb="FFC8A558"/>
      </left>
      <right style="medium">
        <color rgb="FFC8A558"/>
      </right>
      <top style="medium">
        <color rgb="FFC8A558"/>
      </top>
      <bottom style="medium">
        <color rgb="FFC8A55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7" fillId="3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6" fillId="6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5" fontId="12" fillId="7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6" fontId="12" fillId="8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7" fontId="12" fillId="8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8" fontId="7" fillId="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9" fontId="7" fillId="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70" fontId="7" fillId="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7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5" fontId="18" fillId="7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9" fillId="6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5" fontId="12" fillId="6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8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7" fontId="20" fillId="7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5" fontId="20" fillId="9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1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6" fontId="22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3" fillId="1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4" fillId="1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8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6" fillId="8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7" fillId="11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8" fillId="11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4D4"/>
      <rgbColor rgb="FF7A7A7A"/>
      <rgbColor rgb="FF9999FF"/>
      <rgbColor rgb="FF993366"/>
      <rgbColor rgb="FFFFFCE0"/>
      <rgbColor rgb="FFC9E8C9"/>
      <rgbColor rgb="FF660066"/>
      <rgbColor rgb="FFFF8080"/>
      <rgbColor rgb="FF0066CC"/>
      <rgbColor rgb="FFB8D4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EDE4"/>
      <rgbColor rgb="FFE0F0E0"/>
      <rgbColor rgb="FFFFE9A1"/>
      <rgbColor rgb="FF99CCFF"/>
      <rgbColor rgb="FFFF99CC"/>
      <rgbColor rgb="FFCC99FF"/>
      <rgbColor rgb="FFFCD3CC"/>
      <rgbColor rgb="FF3366FF"/>
      <rgbColor rgb="FF33CCCC"/>
      <rgbColor rgb="FF99CC00"/>
      <rgbColor rgb="FFFFCC00"/>
      <rgbColor rgb="FFFF9900"/>
      <rgbColor rgb="FFFF6600"/>
      <rgbColor rgb="FF666699"/>
      <rgbColor rgb="FFC8A558"/>
      <rgbColor rgb="FF0A1F44"/>
      <rgbColor rgb="FF2F6F3F"/>
      <rgbColor rgb="FF003300"/>
      <rgbColor rgb="FF6B4D10"/>
      <rgbColor rgb="FFA02322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1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5" min="3" style="0" width="18"/>
  </cols>
  <sheetData>
    <row r="2" customFormat="false" ht="30" hidden="false" customHeight="true" outlineLevel="0" collapsed="false">
      <c r="B2" s="1" t="s">
        <v>0</v>
      </c>
      <c r="C2" s="1"/>
      <c r="D2" s="1"/>
      <c r="E2" s="1"/>
    </row>
    <row r="3" customFormat="false" ht="15" hidden="false" customHeight="true" outlineLevel="0" collapsed="false">
      <c r="B3" s="2" t="s">
        <v>1</v>
      </c>
      <c r="C3" s="2"/>
      <c r="D3" s="2"/>
      <c r="E3" s="2"/>
    </row>
    <row r="5" customFormat="false" ht="15" hidden="false" customHeight="false" outlineLevel="0" collapsed="false">
      <c r="B5" s="3" t="s">
        <v>2</v>
      </c>
      <c r="C5" s="4"/>
      <c r="D5" s="4"/>
      <c r="E5" s="4"/>
    </row>
    <row r="6" customFormat="false" ht="15" hidden="false" customHeight="false" outlineLevel="0" collapsed="false">
      <c r="B6" s="3" t="s">
        <v>3</v>
      </c>
      <c r="C6" s="4"/>
      <c r="D6" s="4"/>
      <c r="E6" s="4"/>
    </row>
    <row r="7" customFormat="false" ht="15" hidden="false" customHeight="false" outlineLevel="0" collapsed="false">
      <c r="B7" s="3" t="s">
        <v>4</v>
      </c>
      <c r="C7" s="4"/>
      <c r="D7" s="4"/>
      <c r="E7" s="4"/>
    </row>
    <row r="9" customFormat="false" ht="27.75" hidden="false" customHeight="true" outlineLevel="0" collapsed="false">
      <c r="B9" s="5" t="s">
        <v>5</v>
      </c>
      <c r="C9" s="5"/>
      <c r="D9" s="5"/>
      <c r="E9" s="5"/>
    </row>
    <row r="10" customFormat="false" ht="25.5" hidden="false" customHeight="true" outlineLevel="0" collapsed="false">
      <c r="B10" s="6"/>
      <c r="C10" s="7" t="s">
        <v>6</v>
      </c>
      <c r="D10" s="7" t="s">
        <v>7</v>
      </c>
      <c r="E10" s="7" t="s">
        <v>8</v>
      </c>
    </row>
    <row r="11" customFormat="false" ht="24" hidden="false" customHeight="true" outlineLevel="0" collapsed="false">
      <c r="B11" s="8" t="s">
        <v>9</v>
      </c>
      <c r="C11" s="9" t="n">
        <f aca="false">תרחישים!C17</f>
        <v>2.5</v>
      </c>
      <c r="D11" s="9" t="n">
        <f aca="false">תרחישים!D17</f>
        <v>7.84</v>
      </c>
      <c r="E11" s="9" t="n">
        <f aca="false">תרחישים!E17</f>
        <v>16</v>
      </c>
    </row>
    <row r="12" customFormat="false" ht="24" hidden="false" customHeight="true" outlineLevel="0" collapsed="false">
      <c r="B12" s="8" t="s">
        <v>10</v>
      </c>
      <c r="C12" s="9" t="n">
        <f aca="false">תרחישים!C18</f>
        <v>25</v>
      </c>
      <c r="D12" s="9" t="n">
        <f aca="false">תרחישים!D18</f>
        <v>216</v>
      </c>
      <c r="E12" s="9" t="n">
        <f aca="false">תרחישים!E18</f>
        <v>750</v>
      </c>
    </row>
    <row r="13" customFormat="false" ht="24" hidden="false" customHeight="true" outlineLevel="0" collapsed="false">
      <c r="B13" s="8" t="s">
        <v>11</v>
      </c>
      <c r="C13" s="9" t="n">
        <f aca="false">תרחישים!C19</f>
        <v>0.5</v>
      </c>
      <c r="D13" s="9" t="n">
        <f aca="false">תרחישים!D19</f>
        <v>1.5</v>
      </c>
      <c r="E13" s="9" t="n">
        <f aca="false">תרחישים!E19</f>
        <v>3</v>
      </c>
    </row>
    <row r="14" customFormat="false" ht="24" hidden="false" customHeight="true" outlineLevel="0" collapsed="false">
      <c r="B14" s="10" t="s">
        <v>12</v>
      </c>
      <c r="C14" s="11" t="n">
        <f aca="false">תרחישים!C20</f>
        <v>28</v>
      </c>
      <c r="D14" s="11" t="n">
        <f aca="false">תרחישים!D20</f>
        <v>225.34</v>
      </c>
      <c r="E14" s="11" t="n">
        <f aca="false">תרחישים!E20</f>
        <v>769</v>
      </c>
    </row>
    <row r="15" customFormat="false" ht="24" hidden="false" customHeight="true" outlineLevel="0" collapsed="false">
      <c r="B15" s="10" t="s">
        <v>13</v>
      </c>
      <c r="C15" s="11" t="n">
        <f aca="false">תרחישים!C23</f>
        <v>1.9</v>
      </c>
      <c r="D15" s="11" t="n">
        <f aca="false">תרחישים!D23</f>
        <v>2.9</v>
      </c>
      <c r="E15" s="11" t="n">
        <f aca="false">תרחישים!E23</f>
        <v>4.7</v>
      </c>
    </row>
    <row r="16" customFormat="false" ht="24" hidden="false" customHeight="true" outlineLevel="0" collapsed="false">
      <c r="B16" s="10" t="s">
        <v>14</v>
      </c>
      <c r="C16" s="12" t="n">
        <f aca="false">תרחישים!C26</f>
        <v>14.7368421052632</v>
      </c>
      <c r="D16" s="12" t="n">
        <f aca="false">תרחישים!D26</f>
        <v>77.7034482758621</v>
      </c>
      <c r="E16" s="12" t="n">
        <f aca="false">תרחישים!E26</f>
        <v>163.617021276596</v>
      </c>
    </row>
    <row r="17" customFormat="false" ht="24" hidden="false" customHeight="true" outlineLevel="0" collapsed="false">
      <c r="B17" s="10" t="s">
        <v>15</v>
      </c>
      <c r="C17" s="13" t="n">
        <f aca="false">תרחישים!C27</f>
        <v>0.826086956521739</v>
      </c>
      <c r="D17" s="13" t="n">
        <f aca="false">תרחישים!D27</f>
        <v>0.15491452991453</v>
      </c>
      <c r="E17" s="13" t="n">
        <f aca="false">תרחישים!E27</f>
        <v>0.0734566293305548</v>
      </c>
    </row>
    <row r="18" customFormat="false" ht="24" hidden="false" customHeight="true" outlineLevel="0" collapsed="false">
      <c r="B18" s="10" t="s">
        <v>16</v>
      </c>
      <c r="C18" s="11" t="n">
        <f aca="false">תרחישים!C28</f>
        <v>69.2278768480415</v>
      </c>
      <c r="D18" s="11" t="n">
        <f aca="false">תרחישים!D28</f>
        <v>576.019067215364</v>
      </c>
      <c r="E18" s="11" t="n">
        <f aca="false">תרחישים!E28</f>
        <v>1973.99506680892</v>
      </c>
    </row>
    <row r="20" customFormat="false" ht="27.75" hidden="false" customHeight="true" outlineLevel="0" collapsed="false">
      <c r="B20" s="5" t="s">
        <v>17</v>
      </c>
      <c r="C20" s="5"/>
      <c r="D20" s="5"/>
      <c r="E20" s="5"/>
    </row>
    <row r="21" customFormat="false" ht="39.75" hidden="false" customHeight="true" outlineLevel="0" collapsed="false">
      <c r="B21" s="14" t="str">
        <f aca="false">IF(D16&gt;3,"✓ לאישור · ROI מכפיל &gt;3× בתרחיש בסיסי",IF(D16&gt;1.5,"⚠ לאישור מותנה — ROI 1.5–3× דורש בחינת סיכון",IF(D16&gt;0,"✗ לדחייה / שיפור — ROI חיובי אך נמוך","✗ לדחייה — אין כיסוי השקעה")))</f>
        <v>✓ לאישור · ROI מכפיל &gt;3× בתרחיש בסיסי</v>
      </c>
      <c r="C21" s="14"/>
      <c r="D21" s="14"/>
      <c r="E21" s="14"/>
    </row>
  </sheetData>
  <mergeCells count="8">
    <mergeCell ref="B2:E2"/>
    <mergeCell ref="B3:E3"/>
    <mergeCell ref="C5:E5"/>
    <mergeCell ref="C6:E6"/>
    <mergeCell ref="C7:E7"/>
    <mergeCell ref="B9:E9"/>
    <mergeCell ref="B20:E20"/>
    <mergeCell ref="B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6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5" min="3" style="0" width="16"/>
    <col collapsed="false" customWidth="true" hidden="false" outlineLevel="0" max="6" min="6" style="0" width="28"/>
  </cols>
  <sheetData>
    <row r="2" customFormat="false" ht="27.75" hidden="false" customHeight="true" outlineLevel="0" collapsed="false">
      <c r="B2" s="15" t="s">
        <v>18</v>
      </c>
      <c r="C2" s="15"/>
      <c r="D2" s="15"/>
      <c r="E2" s="15"/>
      <c r="F2" s="15"/>
    </row>
    <row r="3" customFormat="false" ht="15" hidden="false" customHeight="true" outlineLevel="0" collapsed="false">
      <c r="B3" s="2" t="s">
        <v>19</v>
      </c>
      <c r="C3" s="2"/>
      <c r="D3" s="2"/>
      <c r="E3" s="2"/>
      <c r="F3" s="2"/>
    </row>
    <row r="5" customFormat="false" ht="25.5" hidden="false" customHeight="true" outlineLevel="0" collapsed="false">
      <c r="B5" s="16" t="s">
        <v>20</v>
      </c>
      <c r="C5" s="7" t="s">
        <v>6</v>
      </c>
      <c r="D5" s="7" t="s">
        <v>7</v>
      </c>
      <c r="E5" s="7" t="s">
        <v>8</v>
      </c>
      <c r="F5" s="16" t="s">
        <v>21</v>
      </c>
    </row>
    <row r="6" customFormat="false" ht="21.75" hidden="false" customHeight="true" outlineLevel="0" collapsed="false">
      <c r="B6" s="17" t="s">
        <v>22</v>
      </c>
      <c r="C6" s="18" t="n">
        <v>50</v>
      </c>
      <c r="D6" s="18" t="n">
        <v>80</v>
      </c>
      <c r="E6" s="18" t="n">
        <v>100</v>
      </c>
      <c r="F6" s="19" t="s">
        <v>23</v>
      </c>
    </row>
    <row r="7" customFormat="false" ht="21.75" hidden="false" customHeight="true" outlineLevel="0" collapsed="false">
      <c r="B7" s="17" t="s">
        <v>24</v>
      </c>
      <c r="C7" s="20" t="n">
        <v>250</v>
      </c>
      <c r="D7" s="20" t="n">
        <v>280</v>
      </c>
      <c r="E7" s="20" t="n">
        <v>320</v>
      </c>
      <c r="F7" s="19" t="s">
        <v>25</v>
      </c>
    </row>
    <row r="8" customFormat="false" ht="21.75" hidden="false" customHeight="true" outlineLevel="0" collapsed="false">
      <c r="B8" s="17" t="s">
        <v>26</v>
      </c>
      <c r="C8" s="21" t="n">
        <v>0.2</v>
      </c>
      <c r="D8" s="21" t="n">
        <v>0.35</v>
      </c>
      <c r="E8" s="21" t="n">
        <v>0.5</v>
      </c>
      <c r="F8" s="19" t="s">
        <v>27</v>
      </c>
    </row>
    <row r="9" customFormat="false" ht="21.75" hidden="false" customHeight="true" outlineLevel="0" collapsed="false">
      <c r="B9" s="17" t="s">
        <v>28</v>
      </c>
      <c r="C9" s="20" t="n">
        <v>100</v>
      </c>
      <c r="D9" s="20" t="n">
        <v>180</v>
      </c>
      <c r="E9" s="20" t="n">
        <v>250</v>
      </c>
      <c r="F9" s="19" t="s">
        <v>29</v>
      </c>
    </row>
    <row r="10" customFormat="false" ht="21.75" hidden="false" customHeight="true" outlineLevel="0" collapsed="false">
      <c r="B10" s="17" t="s">
        <v>30</v>
      </c>
      <c r="C10" s="18" t="n">
        <v>5</v>
      </c>
      <c r="D10" s="18" t="n">
        <v>12</v>
      </c>
      <c r="E10" s="18" t="n">
        <v>20</v>
      </c>
      <c r="F10" s="19" t="s">
        <v>31</v>
      </c>
    </row>
    <row r="11" customFormat="false" ht="21.75" hidden="false" customHeight="true" outlineLevel="0" collapsed="false">
      <c r="B11" s="17" t="s">
        <v>32</v>
      </c>
      <c r="C11" s="21" t="n">
        <v>0.05</v>
      </c>
      <c r="D11" s="21" t="n">
        <v>0.1</v>
      </c>
      <c r="E11" s="21" t="n">
        <v>0.15</v>
      </c>
      <c r="F11" s="19" t="s">
        <v>33</v>
      </c>
    </row>
    <row r="12" customFormat="false" ht="21.75" hidden="false" customHeight="true" outlineLevel="0" collapsed="false">
      <c r="B12" s="17" t="s">
        <v>34</v>
      </c>
      <c r="C12" s="20" t="n">
        <v>0.5</v>
      </c>
      <c r="D12" s="20" t="n">
        <v>1.5</v>
      </c>
      <c r="E12" s="20" t="n">
        <v>3</v>
      </c>
      <c r="F12" s="19" t="s">
        <v>35</v>
      </c>
    </row>
    <row r="13" customFormat="false" ht="21.75" hidden="false" customHeight="true" outlineLevel="0" collapsed="false">
      <c r="B13" s="17" t="s">
        <v>36</v>
      </c>
      <c r="C13" s="20" t="n">
        <v>1500</v>
      </c>
      <c r="D13" s="20" t="n">
        <v>2200</v>
      </c>
      <c r="E13" s="20" t="n">
        <v>3500</v>
      </c>
      <c r="F13" s="19" t="s">
        <v>37</v>
      </c>
    </row>
    <row r="14" customFormat="false" ht="21.75" hidden="false" customHeight="true" outlineLevel="0" collapsed="false">
      <c r="B14" s="17" t="s">
        <v>38</v>
      </c>
      <c r="C14" s="20" t="n">
        <v>400</v>
      </c>
      <c r="D14" s="20" t="n">
        <v>700</v>
      </c>
      <c r="E14" s="20" t="n">
        <v>1200</v>
      </c>
      <c r="F14" s="19" t="s">
        <v>39</v>
      </c>
    </row>
    <row r="16" customFormat="false" ht="24" hidden="false" customHeight="true" outlineLevel="0" collapsed="false">
      <c r="B16" s="22" t="s">
        <v>40</v>
      </c>
      <c r="C16" s="23"/>
      <c r="D16" s="23"/>
      <c r="E16" s="23"/>
      <c r="F16" s="23"/>
    </row>
    <row r="17" customFormat="false" ht="24" hidden="false" customHeight="true" outlineLevel="0" collapsed="false">
      <c r="B17" s="8" t="s">
        <v>41</v>
      </c>
      <c r="C17" s="24" t="n">
        <f aca="false">C6*C7*C8/1000</f>
        <v>2.5</v>
      </c>
      <c r="D17" s="24" t="n">
        <f aca="false">D6*D7*D8/1000</f>
        <v>7.84</v>
      </c>
      <c r="E17" s="24" t="n">
        <f aca="false">E6*E7*E8/1000</f>
        <v>16</v>
      </c>
    </row>
    <row r="18" customFormat="false" ht="24" hidden="false" customHeight="true" outlineLevel="0" collapsed="false">
      <c r="B18" s="8" t="s">
        <v>42</v>
      </c>
      <c r="C18" s="24" t="n">
        <f aca="false">C9*C10*C11</f>
        <v>25</v>
      </c>
      <c r="D18" s="24" t="n">
        <f aca="false">D9*D10*D11</f>
        <v>216</v>
      </c>
      <c r="E18" s="24" t="n">
        <f aca="false">E9*E10*E11</f>
        <v>750</v>
      </c>
    </row>
    <row r="19" customFormat="false" ht="24" hidden="false" customHeight="true" outlineLevel="0" collapsed="false">
      <c r="B19" s="8" t="s">
        <v>43</v>
      </c>
      <c r="C19" s="24" t="n">
        <f aca="false">C12</f>
        <v>0.5</v>
      </c>
      <c r="D19" s="24" t="n">
        <f aca="false">D12</f>
        <v>1.5</v>
      </c>
      <c r="E19" s="24" t="n">
        <f aca="false">E12</f>
        <v>3</v>
      </c>
    </row>
    <row r="20" customFormat="false" ht="24" hidden="false" customHeight="true" outlineLevel="0" collapsed="false">
      <c r="B20" s="10" t="s">
        <v>12</v>
      </c>
      <c r="C20" s="25" t="n">
        <f aca="false">SUM(C17:C19)</f>
        <v>28</v>
      </c>
      <c r="D20" s="25" t="n">
        <f aca="false">SUM(D17:D19)</f>
        <v>225.34</v>
      </c>
      <c r="E20" s="25" t="n">
        <f aca="false">SUM(E17:E19)</f>
        <v>769</v>
      </c>
    </row>
    <row r="21" customFormat="false" ht="24" hidden="false" customHeight="true" outlineLevel="0" collapsed="false">
      <c r="B21" s="8" t="s">
        <v>44</v>
      </c>
      <c r="C21" s="24" t="n">
        <f aca="false">C14/1000</f>
        <v>0.4</v>
      </c>
      <c r="D21" s="24" t="n">
        <f aca="false">D14/1000</f>
        <v>0.7</v>
      </c>
      <c r="E21" s="24" t="n">
        <f aca="false">E14/1000</f>
        <v>1.2</v>
      </c>
    </row>
    <row r="22" customFormat="false" ht="24" hidden="false" customHeight="true" outlineLevel="0" collapsed="false">
      <c r="B22" s="10" t="s">
        <v>45</v>
      </c>
      <c r="C22" s="25" t="n">
        <f aca="false">C20-C21</f>
        <v>27.6</v>
      </c>
      <c r="D22" s="25" t="n">
        <f aca="false">D20-D21</f>
        <v>224.64</v>
      </c>
      <c r="E22" s="25" t="n">
        <f aca="false">E20-E21</f>
        <v>767.8</v>
      </c>
    </row>
    <row r="23" customFormat="false" ht="25.5" hidden="false" customHeight="true" outlineLevel="0" collapsed="false">
      <c r="B23" s="26" t="s">
        <v>13</v>
      </c>
      <c r="C23" s="27" t="n">
        <f aca="false">(C13+C14)/1000</f>
        <v>1.9</v>
      </c>
      <c r="D23" s="27" t="n">
        <f aca="false">(D13+D14)/1000</f>
        <v>2.9</v>
      </c>
      <c r="E23" s="27" t="n">
        <f aca="false">(E13+E14)/1000</f>
        <v>4.7</v>
      </c>
    </row>
    <row r="25" customFormat="false" ht="27.75" hidden="false" customHeight="true" outlineLevel="0" collapsed="false">
      <c r="B25" s="28" t="s">
        <v>46</v>
      </c>
      <c r="C25" s="29"/>
      <c r="D25" s="29"/>
      <c r="E25" s="29"/>
      <c r="F25" s="29"/>
    </row>
    <row r="26" customFormat="false" ht="30" hidden="false" customHeight="true" outlineLevel="0" collapsed="false">
      <c r="B26" s="26" t="s">
        <v>47</v>
      </c>
      <c r="C26" s="30" t="n">
        <f aca="false">IFERROR(C20/C23,0)</f>
        <v>14.7368421052632</v>
      </c>
      <c r="D26" s="30" t="n">
        <f aca="false">IFERROR(D20/D23,0)</f>
        <v>77.7034482758621</v>
      </c>
      <c r="E26" s="30" t="n">
        <f aca="false">IFERROR(E20/E23,0)</f>
        <v>163.617021276596</v>
      </c>
    </row>
    <row r="27" customFormat="false" ht="27.75" hidden="false" customHeight="true" outlineLevel="0" collapsed="false">
      <c r="B27" s="26" t="s">
        <v>15</v>
      </c>
      <c r="C27" s="31" t="n">
        <f aca="false">IFERROR(C23/(C22/12),99)</f>
        <v>0.826086956521739</v>
      </c>
      <c r="D27" s="31" t="n">
        <f aca="false">IFERROR(D23/(D22/12),99)</f>
        <v>0.15491452991453</v>
      </c>
      <c r="E27" s="31" t="n">
        <f aca="false">IFERROR(E23/(E22/12),99)</f>
        <v>0.0734566293305548</v>
      </c>
    </row>
    <row r="28" customFormat="false" ht="27.75" hidden="false" customHeight="true" outlineLevel="0" collapsed="false">
      <c r="B28" s="26" t="s">
        <v>16</v>
      </c>
      <c r="C28" s="32" t="n">
        <f aca="false">-C23 + C22/1.08 + C22/(1.08^2) + C22/(1.08^3)</f>
        <v>69.2278768480415</v>
      </c>
      <c r="D28" s="32" t="n">
        <f aca="false">-D23 + D22/1.08 + D22/(1.08^2) + D22/(1.08^3)</f>
        <v>576.019067215364</v>
      </c>
      <c r="E28" s="32" t="n">
        <f aca="false">-E23 + E22/1.08 + E22/(1.08^2) + E22/(1.08^3)</f>
        <v>1973.99506680892</v>
      </c>
    </row>
    <row r="31" customFormat="false" ht="24" hidden="false" customHeight="true" outlineLevel="0" collapsed="false">
      <c r="B31" s="33" t="s">
        <v>48</v>
      </c>
      <c r="C31" s="33"/>
      <c r="D31" s="33"/>
      <c r="E31" s="33"/>
      <c r="F31" s="33"/>
    </row>
    <row r="32" customFormat="false" ht="21.75" hidden="false" customHeight="true" outlineLevel="0" collapsed="false">
      <c r="B32" s="34" t="s">
        <v>49</v>
      </c>
      <c r="C32" s="34"/>
      <c r="D32" s="34"/>
      <c r="E32" s="34"/>
      <c r="F32" s="34"/>
    </row>
    <row r="33" customFormat="false" ht="21.75" hidden="false" customHeight="true" outlineLevel="0" collapsed="false">
      <c r="B33" s="34" t="s">
        <v>50</v>
      </c>
      <c r="C33" s="34"/>
      <c r="D33" s="34"/>
      <c r="E33" s="34"/>
      <c r="F33" s="34"/>
    </row>
    <row r="34" customFormat="false" ht="21.75" hidden="false" customHeight="true" outlineLevel="0" collapsed="false">
      <c r="B34" s="34" t="s">
        <v>51</v>
      </c>
      <c r="C34" s="34"/>
      <c r="D34" s="34"/>
      <c r="E34" s="34"/>
      <c r="F34" s="34"/>
    </row>
    <row r="35" customFormat="false" ht="21.75" hidden="false" customHeight="true" outlineLevel="0" collapsed="false">
      <c r="B35" s="34" t="s">
        <v>52</v>
      </c>
      <c r="C35" s="34"/>
      <c r="D35" s="34"/>
      <c r="E35" s="34"/>
      <c r="F35" s="34"/>
    </row>
    <row r="36" customFormat="false" ht="21.75" hidden="false" customHeight="true" outlineLevel="0" collapsed="false">
      <c r="B36" s="34" t="s">
        <v>53</v>
      </c>
      <c r="C36" s="34"/>
      <c r="D36" s="34"/>
      <c r="E36" s="34"/>
      <c r="F36" s="34"/>
    </row>
  </sheetData>
  <mergeCells count="8">
    <mergeCell ref="B2:F2"/>
    <mergeCell ref="B3:F3"/>
    <mergeCell ref="B31:F31"/>
    <mergeCell ref="B32:F32"/>
    <mergeCell ref="B33:F33"/>
    <mergeCell ref="B34:F34"/>
    <mergeCell ref="B35:F35"/>
    <mergeCell ref="B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5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7" min="3" style="0" width="14"/>
  </cols>
  <sheetData>
    <row r="2" customFormat="false" ht="27.75" hidden="false" customHeight="true" outlineLevel="0" collapsed="false">
      <c r="B2" s="15" t="s">
        <v>54</v>
      </c>
      <c r="C2" s="15"/>
      <c r="D2" s="15"/>
      <c r="E2" s="15"/>
      <c r="F2" s="15"/>
      <c r="G2" s="15"/>
    </row>
    <row r="3" customFormat="false" ht="15" hidden="false" customHeight="true" outlineLevel="0" collapsed="false">
      <c r="B3" s="2" t="s">
        <v>55</v>
      </c>
      <c r="C3" s="2"/>
      <c r="D3" s="2"/>
      <c r="E3" s="2"/>
      <c r="F3" s="2"/>
      <c r="G3" s="2"/>
    </row>
    <row r="5" customFormat="false" ht="25.5" hidden="false" customHeight="true" outlineLevel="0" collapsed="false">
      <c r="B5" s="16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</row>
    <row r="6" customFormat="false" ht="25.5" hidden="false" customHeight="true" outlineLevel="0" collapsed="false">
      <c r="B6" s="17" t="s">
        <v>62</v>
      </c>
      <c r="C6" s="35" t="n">
        <f aca="false">IFERROR(תרחישים!$D$26*0.7,0)</f>
        <v>54.3924137931035</v>
      </c>
      <c r="D6" s="35" t="n">
        <f aca="false">IFERROR(תרחישים!$D$26*0.85,0)</f>
        <v>66.0479310344828</v>
      </c>
      <c r="E6" s="35" t="n">
        <f aca="false">IFERROR(תרחישים!$D$26*1,0)</f>
        <v>77.7034482758621</v>
      </c>
      <c r="F6" s="35" t="n">
        <f aca="false">IFERROR(תרחישים!$D$26*1.15,0)</f>
        <v>89.3589655172414</v>
      </c>
      <c r="G6" s="35" t="n">
        <f aca="false">IFERROR(תרחישים!$D$26*1.3,0)</f>
        <v>101.014482758621</v>
      </c>
    </row>
    <row r="7" customFormat="false" ht="25.5" hidden="false" customHeight="true" outlineLevel="0" collapsed="false">
      <c r="B7" s="17" t="s">
        <v>63</v>
      </c>
      <c r="C7" s="35" t="n">
        <f aca="false">IFERROR(תרחישים!$D$26*0.7,0)</f>
        <v>54.3924137931035</v>
      </c>
      <c r="D7" s="35" t="n">
        <f aca="false">IFERROR(תרחישים!$D$26*0.85,0)</f>
        <v>66.0479310344828</v>
      </c>
      <c r="E7" s="35" t="n">
        <f aca="false">IFERROR(תרחישים!$D$26*1,0)</f>
        <v>77.7034482758621</v>
      </c>
      <c r="F7" s="35" t="n">
        <f aca="false">IFERROR(תרחישים!$D$26*1.15,0)</f>
        <v>89.3589655172414</v>
      </c>
      <c r="G7" s="35" t="n">
        <f aca="false">IFERROR(תרחישים!$D$26*1.3,0)</f>
        <v>101.014482758621</v>
      </c>
    </row>
    <row r="8" customFormat="false" ht="25.5" hidden="false" customHeight="true" outlineLevel="0" collapsed="false">
      <c r="B8" s="17" t="s">
        <v>64</v>
      </c>
      <c r="C8" s="35" t="n">
        <f aca="false">IFERROR(תרחישים!$D$26*0.7,0)</f>
        <v>54.3924137931035</v>
      </c>
      <c r="D8" s="35" t="n">
        <f aca="false">IFERROR(תרחישים!$D$26*0.85,0)</f>
        <v>66.0479310344828</v>
      </c>
      <c r="E8" s="35" t="n">
        <f aca="false">IFERROR(תרחישים!$D$26*1,0)</f>
        <v>77.7034482758621</v>
      </c>
      <c r="F8" s="35" t="n">
        <f aca="false">IFERROR(תרחישים!$D$26*1.15,0)</f>
        <v>89.3589655172414</v>
      </c>
      <c r="G8" s="35" t="n">
        <f aca="false">IFERROR(תרחישים!$D$26*1.3,0)</f>
        <v>101.014482758621</v>
      </c>
    </row>
    <row r="9" customFormat="false" ht="25.5" hidden="false" customHeight="true" outlineLevel="0" collapsed="false">
      <c r="B9" s="17" t="s">
        <v>65</v>
      </c>
      <c r="C9" s="35" t="n">
        <f aca="false">IFERROR(תרחישים!$D$26/0.7,0)</f>
        <v>111.004926108374</v>
      </c>
      <c r="D9" s="35" t="n">
        <f aca="false">IFERROR(תרחישים!$D$26/0.85,0)</f>
        <v>91.4158215010142</v>
      </c>
      <c r="E9" s="35" t="n">
        <f aca="false">IFERROR(תרחישים!$D$26/1,0)</f>
        <v>77.7034482758621</v>
      </c>
      <c r="F9" s="35" t="n">
        <f aca="false">IFERROR(תרחישים!$D$26/1.15,0)</f>
        <v>67.568215892054</v>
      </c>
      <c r="G9" s="35" t="n">
        <f aca="false">IFERROR(תרחישים!$D$26/1.3,0)</f>
        <v>59.7718832891247</v>
      </c>
    </row>
    <row r="12" customFormat="false" ht="25.5" hidden="false" customHeight="true" outlineLevel="0" collapsed="false">
      <c r="B12" s="33" t="s">
        <v>66</v>
      </c>
      <c r="C12" s="33"/>
      <c r="D12" s="33"/>
      <c r="E12" s="33"/>
      <c r="F12" s="33"/>
      <c r="G12" s="33"/>
    </row>
    <row r="13" customFormat="false" ht="21.75" hidden="false" customHeight="true" outlineLevel="0" collapsed="false">
      <c r="B13" s="36" t="s">
        <v>67</v>
      </c>
      <c r="C13" s="37" t="s">
        <v>68</v>
      </c>
      <c r="D13" s="37"/>
      <c r="E13" s="37"/>
      <c r="F13" s="37"/>
      <c r="G13" s="37"/>
    </row>
    <row r="14" customFormat="false" ht="21.75" hidden="false" customHeight="true" outlineLevel="0" collapsed="false">
      <c r="B14" s="38" t="s">
        <v>69</v>
      </c>
      <c r="C14" s="39" t="s">
        <v>70</v>
      </c>
      <c r="D14" s="39"/>
      <c r="E14" s="39"/>
      <c r="F14" s="39"/>
      <c r="G14" s="39"/>
    </row>
    <row r="15" customFormat="false" ht="21.75" hidden="false" customHeight="true" outlineLevel="0" collapsed="false">
      <c r="B15" s="40" t="s">
        <v>71</v>
      </c>
      <c r="C15" s="41" t="s">
        <v>72</v>
      </c>
      <c r="D15" s="41"/>
      <c r="E15" s="41"/>
      <c r="F15" s="41"/>
      <c r="G15" s="41"/>
    </row>
  </sheetData>
  <mergeCells count="6">
    <mergeCell ref="B2:G2"/>
    <mergeCell ref="B3:G3"/>
    <mergeCell ref="B12:G12"/>
    <mergeCell ref="C13:G13"/>
    <mergeCell ref="C14:G14"/>
    <mergeCell ref="C15:G15"/>
  </mergeCells>
  <conditionalFormatting sqref="C6:G9">
    <cfRule type="colorScale" priority="2">
      <colorScale>
        <cfvo type="num" val="0.5"/>
        <cfvo type="num" val="2"/>
        <cfvo type="num" val="5"/>
        <color rgb="FFFCD3CC"/>
        <color rgb="FFFFE9A1"/>
        <color rgb="FFC9E8C9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2026-05-18T14:35:18Z</dcterms:created>
  <dc:creator>openpyxl</dc:creator>
  <dc:description/>
  <dc:language>en-US</dc:language>
  <cp:lastModifiedBy/>
  <dcterms:modified xsi:type="dcterms:W3CDTF">2026-05-18T14:35:19Z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